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889fa23690d02ae65b5aa5e30af8df22300f6167/47404015227/deed3b09-0f02-4884-b23a-12504ce1fddc/"/>
    </mc:Choice>
  </mc:AlternateContent>
  <xr:revisionPtr revIDLastSave="0" documentId="13_ncr:1_{AD2993AB-C5B4-46EE-82D4-942273134F57}" xr6:coauthVersionLast="47" xr6:coauthVersionMax="47" xr10:uidLastSave="{00000000-0000-0000-0000-000000000000}"/>
  <bookViews>
    <workbookView xWindow="-110" yWindow="-110" windowWidth="19420" windowHeight="11500" xr2:uid="{BD55265E-7328-4F6D-85D8-FAD47CEA9A12}"/>
  </bookViews>
  <sheets>
    <sheet name="Lisa 2 RIA " sheetId="1" r:id="rId1"/>
  </sheets>
  <definedNames>
    <definedName name="_xlnm._FilterDatabase" localSheetId="0" hidden="1">'Lisa 2 RIA '!$A$14:$G$60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" l="1"/>
  <c r="N44" i="1"/>
  <c r="O54" i="1" l="1"/>
  <c r="P54" i="1"/>
  <c r="O51" i="1"/>
  <c r="P51" i="1"/>
  <c r="O48" i="1"/>
  <c r="O47" i="1" s="1"/>
  <c r="O49" i="1"/>
  <c r="P49" i="1"/>
  <c r="P48" i="1" s="1"/>
  <c r="P47" i="1" s="1"/>
  <c r="O27" i="1"/>
  <c r="P27" i="1"/>
  <c r="O23" i="1"/>
  <c r="P23" i="1"/>
  <c r="O17" i="1"/>
  <c r="P17" i="1"/>
  <c r="O7" i="1"/>
  <c r="O8" i="1" s="1"/>
  <c r="P7" i="1"/>
  <c r="P8" i="1" s="1"/>
  <c r="O9" i="1"/>
  <c r="P9" i="1"/>
  <c r="O10" i="1"/>
  <c r="P10" i="1"/>
  <c r="O11" i="1"/>
  <c r="P11" i="1"/>
  <c r="O12" i="1"/>
  <c r="P12" i="1"/>
  <c r="J7" i="1"/>
  <c r="J8" i="1" s="1"/>
  <c r="J9" i="1"/>
  <c r="J10" i="1"/>
  <c r="J11" i="1"/>
  <c r="J12" i="1"/>
  <c r="N29" i="1"/>
  <c r="Q29" i="1" s="1"/>
  <c r="N34" i="1"/>
  <c r="Q34" i="1" s="1"/>
  <c r="N35" i="1"/>
  <c r="Q35" i="1" s="1"/>
  <c r="N40" i="1"/>
  <c r="Q40" i="1" s="1"/>
  <c r="N43" i="1"/>
  <c r="Q43" i="1" s="1"/>
  <c r="P22" i="1" l="1"/>
  <c r="P21" i="1" s="1"/>
  <c r="O22" i="1"/>
  <c r="O21" i="1" s="1"/>
  <c r="P13" i="1"/>
  <c r="O13" i="1"/>
  <c r="J13" i="1"/>
  <c r="J54" i="1"/>
  <c r="J51" i="1"/>
  <c r="J49" i="1"/>
  <c r="J27" i="1"/>
  <c r="J23" i="1"/>
  <c r="J17" i="1"/>
  <c r="G57" i="1"/>
  <c r="I57" i="1" s="1"/>
  <c r="L24" i="1"/>
  <c r="J48" i="1" l="1"/>
  <c r="J47" i="1" s="1"/>
  <c r="J22" i="1"/>
  <c r="J21" i="1" s="1"/>
  <c r="K54" i="1"/>
  <c r="L54" i="1"/>
  <c r="M54" i="1"/>
  <c r="K51" i="1"/>
  <c r="L51" i="1"/>
  <c r="M51" i="1"/>
  <c r="K49" i="1"/>
  <c r="L49" i="1"/>
  <c r="M49" i="1"/>
  <c r="K27" i="1"/>
  <c r="L27" i="1"/>
  <c r="M27" i="1"/>
  <c r="K23" i="1"/>
  <c r="L23" i="1"/>
  <c r="M23" i="1"/>
  <c r="K17" i="1"/>
  <c r="L17" i="1"/>
  <c r="M17" i="1"/>
  <c r="K7" i="1"/>
  <c r="K8" i="1" s="1"/>
  <c r="L7" i="1"/>
  <c r="L8" i="1" s="1"/>
  <c r="M7" i="1"/>
  <c r="M8" i="1" s="1"/>
  <c r="K9" i="1"/>
  <c r="L9" i="1"/>
  <c r="M9" i="1"/>
  <c r="K10" i="1"/>
  <c r="L10" i="1"/>
  <c r="M10" i="1"/>
  <c r="K11" i="1"/>
  <c r="L11" i="1"/>
  <c r="M11" i="1"/>
  <c r="K12" i="1"/>
  <c r="L12" i="1"/>
  <c r="M12" i="1"/>
  <c r="H54" i="1"/>
  <c r="H51" i="1"/>
  <c r="H49" i="1"/>
  <c r="H27" i="1"/>
  <c r="H23" i="1"/>
  <c r="H17" i="1"/>
  <c r="I19" i="1"/>
  <c r="N19" i="1" s="1"/>
  <c r="Q19" i="1" s="1"/>
  <c r="I20" i="1"/>
  <c r="I24" i="1"/>
  <c r="N24" i="1" s="1"/>
  <c r="Q24" i="1" s="1"/>
  <c r="I25" i="1"/>
  <c r="I26" i="1"/>
  <c r="N26" i="1" s="1"/>
  <c r="Q26" i="1" s="1"/>
  <c r="I28" i="1"/>
  <c r="N28" i="1" s="1"/>
  <c r="Q28" i="1" s="1"/>
  <c r="I30" i="1"/>
  <c r="N30" i="1" s="1"/>
  <c r="Q30" i="1" s="1"/>
  <c r="I31" i="1"/>
  <c r="N31" i="1" s="1"/>
  <c r="Q31" i="1" s="1"/>
  <c r="I32" i="1"/>
  <c r="N32" i="1" s="1"/>
  <c r="Q32" i="1" s="1"/>
  <c r="I33" i="1"/>
  <c r="N33" i="1" s="1"/>
  <c r="Q33" i="1" s="1"/>
  <c r="I36" i="1"/>
  <c r="N36" i="1" s="1"/>
  <c r="Q36" i="1" s="1"/>
  <c r="I37" i="1"/>
  <c r="N37" i="1" s="1"/>
  <c r="Q37" i="1" s="1"/>
  <c r="I38" i="1"/>
  <c r="N38" i="1" s="1"/>
  <c r="Q38" i="1" s="1"/>
  <c r="I39" i="1"/>
  <c r="N39" i="1" s="1"/>
  <c r="Q39" i="1" s="1"/>
  <c r="I41" i="1"/>
  <c r="N41" i="1" s="1"/>
  <c r="Q41" i="1" s="1"/>
  <c r="I42" i="1"/>
  <c r="N42" i="1" s="1"/>
  <c r="Q42" i="1" s="1"/>
  <c r="I45" i="1"/>
  <c r="N45" i="1" s="1"/>
  <c r="Q45" i="1" s="1"/>
  <c r="I46" i="1"/>
  <c r="N46" i="1" s="1"/>
  <c r="Q46" i="1" s="1"/>
  <c r="I50" i="1"/>
  <c r="I49" i="1" s="1"/>
  <c r="I52" i="1"/>
  <c r="N52" i="1" s="1"/>
  <c r="Q52" i="1" s="1"/>
  <c r="I53" i="1"/>
  <c r="N53" i="1" s="1"/>
  <c r="Q53" i="1" s="1"/>
  <c r="I55" i="1"/>
  <c r="N55" i="1" s="1"/>
  <c r="Q55" i="1" s="1"/>
  <c r="I56" i="1"/>
  <c r="N56" i="1" s="1"/>
  <c r="Q56" i="1" s="1"/>
  <c r="N57" i="1"/>
  <c r="Q57" i="1" s="1"/>
  <c r="I58" i="1"/>
  <c r="N58" i="1" s="1"/>
  <c r="Q58" i="1" s="1"/>
  <c r="I60" i="1"/>
  <c r="N60" i="1" s="1"/>
  <c r="Q60" i="1" s="1"/>
  <c r="I61" i="1"/>
  <c r="N61" i="1" s="1"/>
  <c r="Q61" i="1" s="1"/>
  <c r="I18" i="1"/>
  <c r="N18" i="1" s="1"/>
  <c r="Q18" i="1" s="1"/>
  <c r="H7" i="1"/>
  <c r="H8" i="1" s="1"/>
  <c r="H9" i="1"/>
  <c r="H10" i="1"/>
  <c r="H11" i="1"/>
  <c r="H12" i="1"/>
  <c r="Q27" i="1" l="1"/>
  <c r="Q10" i="1"/>
  <c r="Q51" i="1"/>
  <c r="Q11" i="1"/>
  <c r="L48" i="1"/>
  <c r="L47" i="1" s="1"/>
  <c r="K48" i="1"/>
  <c r="K47" i="1" s="1"/>
  <c r="N11" i="1"/>
  <c r="N51" i="1"/>
  <c r="M22" i="1"/>
  <c r="M21" i="1" s="1"/>
  <c r="I27" i="1"/>
  <c r="I51" i="1"/>
  <c r="I48" i="1" s="1"/>
  <c r="I47" i="1" s="1"/>
  <c r="I17" i="1"/>
  <c r="K22" i="1"/>
  <c r="K21" i="1" s="1"/>
  <c r="L22" i="1"/>
  <c r="L21" i="1" s="1"/>
  <c r="N23" i="1"/>
  <c r="I23" i="1"/>
  <c r="N50" i="1"/>
  <c r="I10" i="1"/>
  <c r="I11" i="1"/>
  <c r="I7" i="1"/>
  <c r="I8" i="1" s="1"/>
  <c r="N25" i="1"/>
  <c r="I9" i="1"/>
  <c r="N20" i="1"/>
  <c r="M48" i="1"/>
  <c r="M47" i="1" s="1"/>
  <c r="M13" i="1"/>
  <c r="L13" i="1"/>
  <c r="K13" i="1"/>
  <c r="H48" i="1"/>
  <c r="H47" i="1" s="1"/>
  <c r="H13" i="1"/>
  <c r="H22" i="1"/>
  <c r="H21" i="1" s="1"/>
  <c r="N7" i="1" l="1"/>
  <c r="N8" i="1" s="1"/>
  <c r="Q20" i="1"/>
  <c r="N9" i="1"/>
  <c r="Q25" i="1"/>
  <c r="N49" i="1"/>
  <c r="Q50" i="1"/>
  <c r="Q49" i="1" s="1"/>
  <c r="Q48" i="1" s="1"/>
  <c r="Q47" i="1" s="1"/>
  <c r="I22" i="1"/>
  <c r="I21" i="1" s="1"/>
  <c r="N48" i="1"/>
  <c r="N47" i="1" s="1"/>
  <c r="N17" i="1"/>
  <c r="N27" i="1"/>
  <c r="N22" i="1" s="1"/>
  <c r="N21" i="1" s="1"/>
  <c r="N10" i="1"/>
  <c r="G59" i="1"/>
  <c r="I59" i="1" s="1"/>
  <c r="N59" i="1" s="1"/>
  <c r="Q59" i="1" s="1"/>
  <c r="G51" i="1"/>
  <c r="G10" i="1"/>
  <c r="G7" i="1"/>
  <c r="G9" i="1"/>
  <c r="G49" i="1"/>
  <c r="G23" i="1"/>
  <c r="G27" i="1"/>
  <c r="Q23" i="1" l="1"/>
  <c r="Q22" i="1" s="1"/>
  <c r="Q21" i="1" s="1"/>
  <c r="Q9" i="1"/>
  <c r="Q13" i="1" s="1"/>
  <c r="G54" i="1"/>
  <c r="Q54" i="1"/>
  <c r="Q12" i="1"/>
  <c r="G12" i="1"/>
  <c r="Q7" i="1"/>
  <c r="Q8" i="1" s="1"/>
  <c r="Q17" i="1"/>
  <c r="N54" i="1"/>
  <c r="N12" i="1"/>
  <c r="N13" i="1" s="1"/>
  <c r="I54" i="1"/>
  <c r="I12" i="1"/>
  <c r="I13" i="1" s="1"/>
  <c r="G22" i="1"/>
  <c r="G21" i="1" s="1"/>
  <c r="G48" i="1" l="1"/>
  <c r="G47" i="1" s="1"/>
  <c r="G17" i="1"/>
  <c r="G11" i="1"/>
  <c r="G8" i="1"/>
  <c r="G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tc={E3E78652-419B-4548-BC7C-7BD0A3652DA8}</author>
  </authors>
  <commentList>
    <comment ref="H50" authorId="0" shapeId="0" xr:uid="{E3E78652-419B-4548-BC7C-7BD0A3652DA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MKMilt ettevõtja elujõulisuse indeksi turvatestimiseks</t>
      </text>
    </comment>
  </commentList>
</comments>
</file>

<file path=xl/sharedStrings.xml><?xml version="1.0" encoding="utf-8"?>
<sst xmlns="http://schemas.openxmlformats.org/spreadsheetml/2006/main" count="208" uniqueCount="89">
  <si>
    <t>Riigi Infosüsteemi Amet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</si>
  <si>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</si>
  <si>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</si>
  <si>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</si>
  <si>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</si>
  <si>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</si>
  <si>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</si>
  <si>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</si>
  <si>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</si>
  <si>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</si>
  <si>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</si>
  <si>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</si>
  <si>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</si>
  <si>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</si>
  <si>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</si>
  <si>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</si>
  <si>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</si>
  <si>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</si>
  <si>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</si>
  <si>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</si>
  <si>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</si>
  <si>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</si>
  <si>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>Dokumendi legaliseerimise riigilõiv</t>
  </si>
  <si>
    <t>40</t>
  </si>
  <si>
    <t>Saadud välistoetused</t>
  </si>
  <si>
    <t>44</t>
  </si>
  <si>
    <t>Omatulud transpordi- ja sidealasest tegevusest</t>
  </si>
  <si>
    <t>TULEMUSVALDKOND  INFOÜHISKOND</t>
  </si>
  <si>
    <t>INVESTEERINGUD KOKKU</t>
  </si>
  <si>
    <t>IYDA0000</t>
  </si>
  <si>
    <t>Investeeringud digiühiskonda</t>
  </si>
  <si>
    <t>20</t>
  </si>
  <si>
    <t>IN002000</t>
  </si>
  <si>
    <t>IT investeeringud</t>
  </si>
  <si>
    <t>KULUD  KOKKU</t>
  </si>
  <si>
    <t>IYDA0101</t>
  </si>
  <si>
    <t>Digiriigi arenguhüpped</t>
  </si>
  <si>
    <t>60</t>
  </si>
  <si>
    <t>IYDA0102</t>
  </si>
  <si>
    <t>Digiriigi alusbaasi kindlustamine</t>
  </si>
  <si>
    <t>IYDA0202</t>
  </si>
  <si>
    <t>IYDA0203</t>
  </si>
  <si>
    <t>Küberturvalisuse tagamine</t>
  </si>
  <si>
    <t>TULEMUSVALDKOND  TEADUS-  JA  ARENDUSTEGEVUS  JA  ETTEVÕTLUS</t>
  </si>
  <si>
    <t>TI020000</t>
  </si>
  <si>
    <t>Investeeringud teadmussiirdesse</t>
  </si>
  <si>
    <t>Investeeringud (teadus- ja arendustegev)</t>
  </si>
  <si>
    <t>TI020101</t>
  </si>
  <si>
    <t>Ettevõtete innovatsiooni-, digi- ja rohepöörde soodustamine</t>
  </si>
  <si>
    <t>KÄIBEMAKS  KOKKU</t>
  </si>
  <si>
    <t xml:space="preserve">Investeeringud </t>
  </si>
  <si>
    <t>Suundumuste, riskide ja mõjude analüüsivõime arendamine</t>
  </si>
  <si>
    <t>Lisa 2</t>
  </si>
  <si>
    <t>SE000028</t>
  </si>
  <si>
    <t>Vahendid Riigi Kinnisvara Aktsiaseltsile</t>
  </si>
  <si>
    <t>Vahendid RKASile</t>
  </si>
  <si>
    <t xml:space="preserve">DIGIÜHISKONNA  PROGRAMM  </t>
  </si>
  <si>
    <t>Investeeringud (sh RRFist, ERFist)</t>
  </si>
  <si>
    <t xml:space="preserve">TEADMUSSIIRDE  PROGRAMM  </t>
  </si>
  <si>
    <t>Sisemised muudatused</t>
  </si>
  <si>
    <t>Lõplik eelarve 2024</t>
  </si>
  <si>
    <t>2024_01</t>
  </si>
  <si>
    <t>MINISTRI_ LIIGENDUS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</si>
  <si>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</si>
  <si>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 xml:space="preserve">MKMi 25.01.2024 kk-ga nr 10 kinnitatud eelarve </t>
  </si>
  <si>
    <t>MKMi 10.06.2024 kk nr 41</t>
  </si>
  <si>
    <t>RESERV</t>
  </si>
  <si>
    <t>EELARVE_ ULE</t>
  </si>
  <si>
    <t>LISA-EELARVE</t>
  </si>
  <si>
    <t>2024_05</t>
  </si>
  <si>
    <t>2024_03</t>
  </si>
  <si>
    <t>Riigikogus kinnitatud eelarve 2024</t>
  </si>
  <si>
    <t>RaMi 24.04.2024 kk nr 59</t>
  </si>
  <si>
    <t>2024_04</t>
  </si>
  <si>
    <t>SR070077</t>
  </si>
  <si>
    <t>IT vajaku kompenseerimine 4</t>
  </si>
  <si>
    <t>Struktuurifondide proj halduskulud 2024</t>
  </si>
  <si>
    <t>SR070059</t>
  </si>
  <si>
    <t>MKMi 25.01.2024 kk nr 11</t>
  </si>
  <si>
    <t>2024. aasta lisaeelarve seadus 19.06.2024</t>
  </si>
  <si>
    <t xml:space="preserve">MKMi 12.07.2024 kk-ga nr 59 kinnitatud eelarve </t>
  </si>
  <si>
    <t>SEADUSE_MUUDATUS</t>
  </si>
  <si>
    <t>RaMi 09.10.2024 kk nr 112</t>
  </si>
  <si>
    <t>2024_10</t>
  </si>
  <si>
    <t>SR070112</t>
  </si>
  <si>
    <t>Laiapindne riigikaitse</t>
  </si>
  <si>
    <t>2024_01 2024_03</t>
  </si>
  <si>
    <t>2024. aasta RE seaduse muutmise seadus 04.12.2024</t>
  </si>
  <si>
    <t>Majandus- ja infotehnoloogiaministri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</si>
</sst>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sz val="9"/>
      <color indexed="8"/>
      <name val="Segoe UI"/>
      <family val="2"/>
      <charset val="186"/>
    </font>
    <font>
      <i/>
      <sz val="10"/>
      <color indexed="8"/>
      <name val="Times New Roman"/>
      <family val="1"/>
      <charset val="186"/>
    </font>
    <font>
      <b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3" fontId="5" fillId="0" borderId="0" xfId="1" applyNumberFormat="1" applyFont="1" applyAlignment="1">
      <alignment horizontal="right" wrapText="1"/>
    </xf>
    <xf numFmtId="3" fontId="6" fillId="0" borderId="0" xfId="1" applyNumberFormat="1" applyFont="1" applyAlignment="1" applyProtection="1">
      <alignment horizontal="right"/>
      <protection hidden="1"/>
    </xf>
    <xf numFmtId="3" fontId="7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49" fontId="5" fillId="0" borderId="0" xfId="1" applyNumberFormat="1" applyFont="1" applyAlignment="1">
      <alignment horizontal="right" wrapText="1"/>
    </xf>
    <xf numFmtId="49" fontId="5" fillId="0" borderId="0" xfId="1" applyNumberFormat="1" applyFont="1" applyAlignment="1">
      <alignment horizontal="right"/>
    </xf>
    <xf numFmtId="3" fontId="8" fillId="0" borderId="0" xfId="1" applyNumberFormat="1" applyFont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2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0" fillId="2" borderId="1" xfId="0" applyFill="1" applyBorder="1"/>
    <xf numFmtId="3" fontId="3" fillId="2" borderId="1" xfId="0" applyNumberFormat="1" applyFont="1" applyFill="1" applyBorder="1"/>
    <xf numFmtId="0" fontId="15" fillId="0" borderId="1" xfId="0" applyFont="1" applyBorder="1"/>
    <xf numFmtId="3" fontId="15" fillId="0" borderId="1" xfId="0" applyNumberFormat="1" applyFont="1" applyBorder="1"/>
    <xf numFmtId="0" fontId="16" fillId="0" borderId="0" xfId="0" applyFont="1"/>
    <xf numFmtId="0" fontId="17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vertical="center"/>
    </xf>
    <xf numFmtId="0" fontId="16" fillId="0" borderId="1" xfId="0" applyFont="1" applyBorder="1"/>
    <xf numFmtId="0" fontId="2" fillId="0" borderId="0" xfId="0" applyFont="1" applyAlignment="1">
      <alignment horizontal="right" wrapText="1"/>
    </xf>
    <xf numFmtId="0" fontId="14" fillId="2" borderId="1" xfId="0" applyFont="1" applyFill="1" applyBorder="1" applyAlignment="1">
      <alignment vertical="center"/>
    </xf>
    <xf numFmtId="3" fontId="2" fillId="0" borderId="2" xfId="0" applyNumberFormat="1" applyFont="1" applyBorder="1"/>
    <xf numFmtId="0" fontId="9" fillId="3" borderId="1" xfId="0" applyFont="1" applyFill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0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9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2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right" vertical="center" wrapText="1"/>
    </xf>
    <xf numFmtId="0" fontId="13" fillId="2" borderId="1" xfId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 vertical="center"/>
    </xf>
    <xf numFmtId="0" fontId="13" fillId="2" borderId="1" xfId="2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3" fillId="3" borderId="1" xfId="1" applyFont="1" applyFill="1" applyBorder="1" applyAlignment="1">
      <alignment horizontal="left"/>
    </xf>
    <xf numFmtId="0" fontId="0" fillId="0" borderId="0" xfId="0" applyAlignment="1">
      <alignment vertical="center" wrapText="1"/>
    </xf>
  </cellXfs>
  <cellStyles count="3">
    <cellStyle name="Normaallaad" xfId="0" builtinId="0"/>
    <cellStyle name="Normaallaad 2" xfId="1" xr:uid="{D39CE006-DE3B-4466-86C6-F67921C701EB}"/>
    <cellStyle name="Normaallaad 4" xfId="2" xr:uid="{1507905D-34D6-48BB-AA70-64C144872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D0482ED7-A4F4-403A-A240-94CF7544290C}" userId="S-1-5-21-2009196460-3307222142-1538888278-3731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0" dT="2024-01-11T14:31:42.51" personId="{D0482ED7-A4F4-403A-A240-94CF7544290C}" id="{E3E78652-419B-4548-BC7C-7BD0A3652DA8}">
    <text>MKMilt ettevõtja elujõulisuse indeksi turvatestimiseks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6E2AB-4C56-499E-B531-980549F653C4}">
  <sheetPr>
    <pageSetUpPr fitToPage="1"/>
  </sheetPr>
  <dimension ref="A1:R65"/>
  <sheetViews>
    <sheetView tabSelected="1" zoomScale="90" zoomScaleNormal="90" workbookViewId="0">
      <selection activeCell="F4" sqref="F4"/>
    </sheetView>
  </sheetViews>
  <sheetFormatPr defaultRowHeight="14.5" outlineLevelCol="1" x14ac:dyDescent="0.35"/>
  <cols>
    <col min="1" max="1" width="10.6328125" customWidth="1"/>
    <col min="2" max="2" width="25.6328125" customWidth="1"/>
    <col min="3" max="3" width="7.453125" style="1" customWidth="1"/>
    <col min="4" max="4" width="9.36328125" customWidth="1"/>
    <col min="5" max="5" width="32.6328125" customWidth="1"/>
    <col min="6" max="6" width="37.08984375" customWidth="1"/>
    <col min="7" max="7" width="11.08984375" hidden="1" customWidth="1" outlineLevel="1"/>
    <col min="8" max="8" width="10.90625" hidden="1" customWidth="1" outlineLevel="1"/>
    <col min="9" max="10" width="11.08984375" hidden="1" customWidth="1" outlineLevel="1"/>
    <col min="11" max="11" width="9.90625" hidden="1" customWidth="1" outlineLevel="1"/>
    <col min="12" max="12" width="9.453125" hidden="1" customWidth="1" outlineLevel="1"/>
    <col min="13" max="13" width="9.81640625" hidden="1" customWidth="1" outlineLevel="1"/>
    <col min="14" max="14" width="11" customWidth="1" collapsed="1"/>
    <col min="15" max="15" width="10" style="59" customWidth="1"/>
    <col min="16" max="16" width="11.08984375" style="59" customWidth="1"/>
    <col min="17" max="17" width="11.26953125" customWidth="1"/>
  </cols>
  <sheetData>
    <row r="1" spans="1:17" x14ac:dyDescent="0.35">
      <c r="Q1" s="2" t="s">
        <v>52</v>
      </c>
    </row>
    <row r="2" spans="1:17" ht="14" customHeight="1" x14ac:dyDescent="0.35">
      <c r="F2" s="62" t="s">
        <v>88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5">
      <c r="D3" s="3"/>
      <c r="E3" s="42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5" customHeight="1" x14ac:dyDescent="0.35">
      <c r="C4" s="3"/>
      <c r="D4" s="3"/>
      <c r="E4" s="3"/>
      <c r="F4" s="3"/>
      <c r="G4" s="3"/>
    </row>
    <row r="6" spans="1:17" x14ac:dyDescent="0.35">
      <c r="A6" s="4" t="s">
        <v>0</v>
      </c>
    </row>
    <row r="7" spans="1:17" x14ac:dyDescent="0.35">
      <c r="A7" s="4"/>
      <c r="F7" s="5" t="s">
        <v>1</v>
      </c>
      <c r="G7" s="6">
        <f>+SUBTOTAL(9, G18:G20)</f>
        <v>14911131</v>
      </c>
      <c r="H7" s="6">
        <f t="shared" ref="H7:I7" si="0">+SUBTOTAL(9, H18:H20)</f>
        <v>0</v>
      </c>
      <c r="I7" s="6">
        <f t="shared" si="0"/>
        <v>14911131</v>
      </c>
      <c r="J7" s="6">
        <f t="shared" ref="J7" si="1">+SUBTOTAL(9, J18:J20)</f>
        <v>0</v>
      </c>
      <c r="K7" s="6">
        <f t="shared" ref="K7:N7" si="2">+SUBTOTAL(9, K18:K20)</f>
        <v>0</v>
      </c>
      <c r="L7" s="6">
        <f t="shared" si="2"/>
        <v>0</v>
      </c>
      <c r="M7" s="6">
        <f t="shared" si="2"/>
        <v>0</v>
      </c>
      <c r="N7" s="6">
        <f t="shared" si="2"/>
        <v>14911131</v>
      </c>
      <c r="O7" s="6">
        <f t="shared" ref="O7:Q7" si="3">+SUBTOTAL(9, O18:O20)</f>
        <v>0</v>
      </c>
      <c r="P7" s="6">
        <f t="shared" si="3"/>
        <v>0</v>
      </c>
      <c r="Q7" s="6">
        <f t="shared" si="3"/>
        <v>14911131</v>
      </c>
    </row>
    <row r="8" spans="1:17" x14ac:dyDescent="0.35">
      <c r="A8" s="4"/>
      <c r="F8" s="7" t="s">
        <v>2</v>
      </c>
      <c r="G8" s="8">
        <f>SUM(G7)</f>
        <v>14911131</v>
      </c>
      <c r="H8" s="8">
        <f t="shared" ref="H8:I8" si="4">SUM(H7)</f>
        <v>0</v>
      </c>
      <c r="I8" s="8">
        <f t="shared" si="4"/>
        <v>14911131</v>
      </c>
      <c r="J8" s="8">
        <f t="shared" ref="J8" si="5">SUM(J7)</f>
        <v>0</v>
      </c>
      <c r="K8" s="8">
        <f t="shared" ref="K8:N8" si="6">SUM(K7)</f>
        <v>0</v>
      </c>
      <c r="L8" s="8">
        <f t="shared" si="6"/>
        <v>0</v>
      </c>
      <c r="M8" s="8">
        <f t="shared" si="6"/>
        <v>0</v>
      </c>
      <c r="N8" s="8">
        <f t="shared" si="6"/>
        <v>14911131</v>
      </c>
      <c r="O8" s="8">
        <f t="shared" ref="O8:Q8" si="7">SUM(O7)</f>
        <v>0</v>
      </c>
      <c r="P8" s="8">
        <f t="shared" si="7"/>
        <v>0</v>
      </c>
      <c r="Q8" s="8">
        <f t="shared" si="7"/>
        <v>14911131</v>
      </c>
    </row>
    <row r="9" spans="1:17" x14ac:dyDescent="0.35">
      <c r="A9" s="4"/>
      <c r="F9" s="9" t="s">
        <v>3</v>
      </c>
      <c r="G9" s="6">
        <f t="shared" ref="G9:Q9" si="8">SUMIF($F$24:$F$50,"Investeeringud*",G$24:G$50)</f>
        <v>-12551289.17</v>
      </c>
      <c r="H9" s="6">
        <f t="shared" si="8"/>
        <v>-30000</v>
      </c>
      <c r="I9" s="6">
        <f t="shared" si="8"/>
        <v>-12581289.17</v>
      </c>
      <c r="J9" s="6">
        <f t="shared" si="8"/>
        <v>0</v>
      </c>
      <c r="K9" s="6">
        <f t="shared" si="8"/>
        <v>0</v>
      </c>
      <c r="L9" s="6">
        <f t="shared" si="8"/>
        <v>-1442008.9005700001</v>
      </c>
      <c r="M9" s="6">
        <f t="shared" si="8"/>
        <v>114416.9002</v>
      </c>
      <c r="N9" s="6">
        <f t="shared" si="8"/>
        <v>-13908881.170369999</v>
      </c>
      <c r="O9" s="6">
        <f t="shared" si="8"/>
        <v>0</v>
      </c>
      <c r="P9" s="6">
        <f t="shared" si="8"/>
        <v>-1482000</v>
      </c>
      <c r="Q9" s="6">
        <f t="shared" si="8"/>
        <v>-15390881.170369999</v>
      </c>
    </row>
    <row r="10" spans="1:17" x14ac:dyDescent="0.35">
      <c r="A10" s="4"/>
      <c r="F10" s="10" t="s">
        <v>4</v>
      </c>
      <c r="G10" s="6">
        <f t="shared" ref="G10:Q10" si="9">SUMIF($F$24:$F$53,"Kulud*",G$24:G$53)</f>
        <v>-32222607.559130087</v>
      </c>
      <c r="H10" s="6">
        <f t="shared" si="9"/>
        <v>0</v>
      </c>
      <c r="I10" s="6">
        <f t="shared" si="9"/>
        <v>-32222607.559130087</v>
      </c>
      <c r="J10" s="6">
        <f t="shared" si="9"/>
        <v>-749226</v>
      </c>
      <c r="K10" s="6">
        <f t="shared" si="9"/>
        <v>-511000</v>
      </c>
      <c r="L10" s="6">
        <f t="shared" si="9"/>
        <v>-4024848.6347696194</v>
      </c>
      <c r="M10" s="6">
        <f t="shared" si="9"/>
        <v>876086.60090000008</v>
      </c>
      <c r="N10" s="6">
        <f t="shared" si="9"/>
        <v>-36631595.592999712</v>
      </c>
      <c r="O10" s="6">
        <f t="shared" si="9"/>
        <v>-1264289</v>
      </c>
      <c r="P10" s="6">
        <f t="shared" si="9"/>
        <v>-1594999.9993000007</v>
      </c>
      <c r="Q10" s="6">
        <f t="shared" si="9"/>
        <v>-39490884.592299707</v>
      </c>
    </row>
    <row r="11" spans="1:17" x14ac:dyDescent="0.35">
      <c r="A11" s="4"/>
      <c r="F11" s="5" t="s">
        <v>5</v>
      </c>
      <c r="G11" s="6">
        <f t="shared" ref="G11:Q11" si="10">SUMIF($F$24:$F$50,"Põhivara kulum*",G$24:G$50)</f>
        <v>-5646930.7099999981</v>
      </c>
      <c r="H11" s="6">
        <f t="shared" si="10"/>
        <v>0</v>
      </c>
      <c r="I11" s="6">
        <f t="shared" si="10"/>
        <v>-5646930.7099999981</v>
      </c>
      <c r="J11" s="6">
        <f t="shared" si="10"/>
        <v>0</v>
      </c>
      <c r="K11" s="6">
        <f t="shared" si="10"/>
        <v>0</v>
      </c>
      <c r="L11" s="6">
        <f t="shared" si="10"/>
        <v>0</v>
      </c>
      <c r="M11" s="6">
        <f t="shared" si="10"/>
        <v>0</v>
      </c>
      <c r="N11" s="6">
        <f t="shared" si="10"/>
        <v>-5646930.7099999981</v>
      </c>
      <c r="O11" s="6">
        <f t="shared" si="10"/>
        <v>0</v>
      </c>
      <c r="P11" s="6">
        <f t="shared" si="10"/>
        <v>0</v>
      </c>
      <c r="Q11" s="6">
        <f t="shared" si="10"/>
        <v>-5646930.7099999981</v>
      </c>
    </row>
    <row r="12" spans="1:17" x14ac:dyDescent="0.35">
      <c r="A12" s="4"/>
      <c r="F12" s="5" t="s">
        <v>6</v>
      </c>
      <c r="G12" s="6">
        <f t="shared" ref="G12:N12" si="11">+SUBTOTAL(9, G55:G61)</f>
        <v>-5514126.290000001</v>
      </c>
      <c r="H12" s="6">
        <f t="shared" si="11"/>
        <v>0</v>
      </c>
      <c r="I12" s="6">
        <f t="shared" si="11"/>
        <v>-5514126.290000001</v>
      </c>
      <c r="J12" s="6">
        <f t="shared" ref="J12" si="12">+SUBTOTAL(9, J55:J61)</f>
        <v>0</v>
      </c>
      <c r="K12" s="6">
        <f t="shared" si="11"/>
        <v>0</v>
      </c>
      <c r="L12" s="6">
        <f t="shared" si="11"/>
        <v>0</v>
      </c>
      <c r="M12" s="6">
        <f t="shared" si="11"/>
        <v>201859.44020000001</v>
      </c>
      <c r="N12" s="6">
        <f t="shared" si="11"/>
        <v>-5312266.8498000009</v>
      </c>
      <c r="O12" s="6">
        <f t="shared" ref="O12:Q12" si="13">+SUBTOTAL(9, O55:O61)</f>
        <v>0</v>
      </c>
      <c r="P12" s="6">
        <f t="shared" si="13"/>
        <v>0</v>
      </c>
      <c r="Q12" s="6">
        <f t="shared" si="13"/>
        <v>-5312266.8498000009</v>
      </c>
    </row>
    <row r="13" spans="1:17" x14ac:dyDescent="0.35">
      <c r="A13" s="4"/>
      <c r="F13" s="7" t="s">
        <v>7</v>
      </c>
      <c r="G13" s="11">
        <f>SUM(G9:G12)</f>
        <v>-55934953.729130089</v>
      </c>
      <c r="H13" s="11">
        <f t="shared" ref="H13:I13" si="14">SUM(H9:H12)</f>
        <v>-30000</v>
      </c>
      <c r="I13" s="11">
        <f t="shared" si="14"/>
        <v>-55964953.729130089</v>
      </c>
      <c r="J13" s="11">
        <f t="shared" ref="J13" si="15">SUM(J9:J12)</f>
        <v>-749226</v>
      </c>
      <c r="K13" s="11">
        <f t="shared" ref="K13:N13" si="16">SUM(K9:K12)</f>
        <v>-511000</v>
      </c>
      <c r="L13" s="11">
        <f t="shared" si="16"/>
        <v>-5466857.53533962</v>
      </c>
      <c r="M13" s="11">
        <f t="shared" si="16"/>
        <v>1192362.9413000001</v>
      </c>
      <c r="N13" s="11">
        <f t="shared" si="16"/>
        <v>-61499674.323169708</v>
      </c>
      <c r="O13" s="11">
        <f t="shared" ref="O13:Q13" si="17">SUM(O9:O12)</f>
        <v>-1264289</v>
      </c>
      <c r="P13" s="11">
        <f t="shared" si="17"/>
        <v>-3076999.9993000007</v>
      </c>
      <c r="Q13" s="11">
        <f t="shared" si="17"/>
        <v>-65840963.322469704</v>
      </c>
    </row>
    <row r="14" spans="1:17" ht="65" x14ac:dyDescent="0.35">
      <c r="A14" s="12" t="s">
        <v>8</v>
      </c>
      <c r="B14" s="12" t="s">
        <v>9</v>
      </c>
      <c r="C14" s="13" t="s">
        <v>10</v>
      </c>
      <c r="D14" s="12" t="s">
        <v>11</v>
      </c>
      <c r="E14" s="12" t="s">
        <v>12</v>
      </c>
      <c r="F14" s="12" t="s">
        <v>13</v>
      </c>
      <c r="G14" s="12" t="s">
        <v>71</v>
      </c>
      <c r="H14" s="45" t="s">
        <v>59</v>
      </c>
      <c r="I14" s="52" t="s">
        <v>64</v>
      </c>
      <c r="J14" s="52" t="s">
        <v>78</v>
      </c>
      <c r="K14" s="52" t="s">
        <v>72</v>
      </c>
      <c r="L14" s="52" t="s">
        <v>65</v>
      </c>
      <c r="M14" s="53" t="s">
        <v>79</v>
      </c>
      <c r="N14" s="52" t="s">
        <v>80</v>
      </c>
      <c r="O14" s="52" t="s">
        <v>82</v>
      </c>
      <c r="P14" s="57" t="s">
        <v>87</v>
      </c>
      <c r="Q14" s="52" t="s">
        <v>60</v>
      </c>
    </row>
    <row r="15" spans="1:17" ht="25.5" customHeight="1" x14ac:dyDescent="0.35">
      <c r="A15" s="14"/>
      <c r="B15" s="14"/>
      <c r="C15" s="15"/>
      <c r="D15" s="16"/>
      <c r="E15" s="17"/>
      <c r="F15" s="18" t="s">
        <v>14</v>
      </c>
      <c r="G15" s="19" t="s">
        <v>15</v>
      </c>
      <c r="H15" s="46" t="s">
        <v>62</v>
      </c>
      <c r="I15" s="47"/>
      <c r="J15" s="46" t="s">
        <v>67</v>
      </c>
      <c r="K15" s="54" t="s">
        <v>66</v>
      </c>
      <c r="L15" s="19" t="s">
        <v>67</v>
      </c>
      <c r="M15" s="55" t="s">
        <v>68</v>
      </c>
      <c r="N15" s="47"/>
      <c r="O15" s="54" t="s">
        <v>66</v>
      </c>
      <c r="P15" s="55" t="s">
        <v>81</v>
      </c>
      <c r="Q15" s="16"/>
    </row>
    <row r="16" spans="1:17" ht="26" x14ac:dyDescent="0.35">
      <c r="A16" s="16" t="s">
        <v>16</v>
      </c>
      <c r="B16" s="16" t="s">
        <v>16</v>
      </c>
      <c r="C16" s="20" t="s">
        <v>16</v>
      </c>
      <c r="D16" s="16"/>
      <c r="E16" s="17"/>
      <c r="F16" s="18" t="s">
        <v>17</v>
      </c>
      <c r="G16" s="21">
        <v>2024</v>
      </c>
      <c r="H16" s="48" t="s">
        <v>61</v>
      </c>
      <c r="I16" s="49"/>
      <c r="J16" s="48" t="s">
        <v>61</v>
      </c>
      <c r="K16" s="48" t="s">
        <v>73</v>
      </c>
      <c r="L16" s="48" t="s">
        <v>69</v>
      </c>
      <c r="M16" s="48" t="s">
        <v>70</v>
      </c>
      <c r="N16" s="49"/>
      <c r="O16" s="48" t="s">
        <v>83</v>
      </c>
      <c r="P16" s="58" t="s">
        <v>86</v>
      </c>
      <c r="Q16" s="16"/>
    </row>
    <row r="17" spans="1:17" x14ac:dyDescent="0.35">
      <c r="A17" s="65" t="s">
        <v>18</v>
      </c>
      <c r="B17" s="65"/>
      <c r="C17" s="22"/>
      <c r="D17" s="23"/>
      <c r="E17" s="23"/>
      <c r="F17" s="23"/>
      <c r="G17" s="24">
        <f t="shared" ref="G17:Q17" si="18">+SUBTOTAL(9, G18:G20)</f>
        <v>14911131</v>
      </c>
      <c r="H17" s="24">
        <f t="shared" si="18"/>
        <v>0</v>
      </c>
      <c r="I17" s="24">
        <f t="shared" si="18"/>
        <v>14911131</v>
      </c>
      <c r="J17" s="24">
        <f t="shared" si="18"/>
        <v>0</v>
      </c>
      <c r="K17" s="24">
        <f t="shared" si="18"/>
        <v>0</v>
      </c>
      <c r="L17" s="24">
        <f t="shared" si="18"/>
        <v>0</v>
      </c>
      <c r="M17" s="24">
        <f t="shared" si="18"/>
        <v>0</v>
      </c>
      <c r="N17" s="24">
        <f t="shared" si="18"/>
        <v>14911131</v>
      </c>
      <c r="O17" s="24">
        <f t="shared" si="18"/>
        <v>0</v>
      </c>
      <c r="P17" s="24">
        <f t="shared" si="18"/>
        <v>0</v>
      </c>
      <c r="Q17" s="24">
        <f t="shared" si="18"/>
        <v>14911131</v>
      </c>
    </row>
    <row r="18" spans="1:17" x14ac:dyDescent="0.35">
      <c r="A18" s="25" t="s">
        <v>19</v>
      </c>
      <c r="B18" s="25" t="s">
        <v>20</v>
      </c>
      <c r="C18" s="21" t="s">
        <v>21</v>
      </c>
      <c r="D18" s="25" t="s">
        <v>16</v>
      </c>
      <c r="E18" s="25" t="s">
        <v>16</v>
      </c>
      <c r="F18" s="25" t="s">
        <v>22</v>
      </c>
      <c r="G18" s="26">
        <v>8345</v>
      </c>
      <c r="H18" s="16"/>
      <c r="I18" s="26">
        <f>+G18+H18</f>
        <v>8345</v>
      </c>
      <c r="J18" s="26"/>
      <c r="K18" s="26"/>
      <c r="L18" s="26"/>
      <c r="M18" s="26"/>
      <c r="N18" s="26">
        <f t="shared" ref="N18:N61" si="19">+I18+K18+L18+M18</f>
        <v>8345</v>
      </c>
      <c r="O18" s="26"/>
      <c r="P18" s="26"/>
      <c r="Q18" s="26">
        <f>+N18+O18+P18</f>
        <v>8345</v>
      </c>
    </row>
    <row r="19" spans="1:17" x14ac:dyDescent="0.35">
      <c r="A19" s="25"/>
      <c r="B19" s="25"/>
      <c r="C19" s="21" t="s">
        <v>23</v>
      </c>
      <c r="D19" s="25" t="s">
        <v>16</v>
      </c>
      <c r="E19" s="25" t="s">
        <v>16</v>
      </c>
      <c r="F19" s="25" t="s">
        <v>24</v>
      </c>
      <c r="G19" s="26">
        <v>13050786</v>
      </c>
      <c r="H19" s="16"/>
      <c r="I19" s="26">
        <f t="shared" ref="I19:I61" si="20">+G19+H19</f>
        <v>13050786</v>
      </c>
      <c r="J19" s="26"/>
      <c r="K19" s="26"/>
      <c r="L19" s="26"/>
      <c r="M19" s="26"/>
      <c r="N19" s="26">
        <f t="shared" si="19"/>
        <v>13050786</v>
      </c>
      <c r="O19" s="26"/>
      <c r="P19" s="26"/>
      <c r="Q19" s="26">
        <f t="shared" ref="Q19:Q61" si="21">+N19+O19+P19</f>
        <v>13050786</v>
      </c>
    </row>
    <row r="20" spans="1:17" x14ac:dyDescent="0.35">
      <c r="A20" s="25"/>
      <c r="B20" s="25"/>
      <c r="C20" s="21" t="s">
        <v>25</v>
      </c>
      <c r="D20" s="25" t="s">
        <v>16</v>
      </c>
      <c r="E20" s="25" t="s">
        <v>16</v>
      </c>
      <c r="F20" s="25" t="s">
        <v>26</v>
      </c>
      <c r="G20" s="26">
        <v>1852000</v>
      </c>
      <c r="H20" s="16"/>
      <c r="I20" s="26">
        <f t="shared" si="20"/>
        <v>1852000</v>
      </c>
      <c r="J20" s="26"/>
      <c r="K20" s="26"/>
      <c r="L20" s="26"/>
      <c r="M20" s="26"/>
      <c r="N20" s="26">
        <f t="shared" si="19"/>
        <v>1852000</v>
      </c>
      <c r="O20" s="26"/>
      <c r="P20" s="26"/>
      <c r="Q20" s="26">
        <f t="shared" si="21"/>
        <v>1852000</v>
      </c>
    </row>
    <row r="21" spans="1:17" x14ac:dyDescent="0.35">
      <c r="A21" s="66" t="s">
        <v>27</v>
      </c>
      <c r="B21" s="66"/>
      <c r="C21" s="28"/>
      <c r="D21" s="29"/>
      <c r="E21" s="29"/>
      <c r="F21" s="29"/>
      <c r="G21" s="30">
        <f>+SUBTOTAL(9, G22:G46)</f>
        <v>-47973220.93913009</v>
      </c>
      <c r="H21" s="30">
        <f t="shared" ref="H21:I21" si="22">+SUBTOTAL(9, H22:H46)</f>
        <v>0</v>
      </c>
      <c r="I21" s="30">
        <f t="shared" si="22"/>
        <v>-47973220.93913009</v>
      </c>
      <c r="J21" s="30">
        <f t="shared" ref="J21" si="23">+SUBTOTAL(9, J22:J46)</f>
        <v>-749226</v>
      </c>
      <c r="K21" s="30">
        <f t="shared" ref="K21:N21" si="24">+SUBTOTAL(9, K22:K46)</f>
        <v>-511000</v>
      </c>
      <c r="L21" s="30">
        <f t="shared" si="24"/>
        <v>-4627015.4350796202</v>
      </c>
      <c r="M21" s="30">
        <f t="shared" si="24"/>
        <v>976939.31494701828</v>
      </c>
      <c r="N21" s="30">
        <f t="shared" si="24"/>
        <v>-52883523.059262685</v>
      </c>
      <c r="O21" s="30">
        <f t="shared" ref="O21:Q21" si="25">+SUBTOTAL(9, O22:O46)</f>
        <v>-1264289</v>
      </c>
      <c r="P21" s="30">
        <f t="shared" si="25"/>
        <v>-3075809.6115112221</v>
      </c>
      <c r="Q21" s="30">
        <f t="shared" si="25"/>
        <v>-57223621.670773908</v>
      </c>
    </row>
    <row r="22" spans="1:17" x14ac:dyDescent="0.35">
      <c r="A22" s="66" t="s">
        <v>56</v>
      </c>
      <c r="B22" s="66"/>
      <c r="C22" s="22"/>
      <c r="D22" s="29"/>
      <c r="E22" s="29"/>
      <c r="F22" s="29"/>
      <c r="G22" s="30">
        <f>+SUBTOTAL(9, G23:G46)</f>
        <v>-47973220.93913009</v>
      </c>
      <c r="H22" s="30">
        <f t="shared" ref="H22:I22" si="26">+SUBTOTAL(9, H23:H46)</f>
        <v>0</v>
      </c>
      <c r="I22" s="30">
        <f t="shared" si="26"/>
        <v>-47973220.93913009</v>
      </c>
      <c r="J22" s="30">
        <f t="shared" ref="J22" si="27">+SUBTOTAL(9, J23:J46)</f>
        <v>-749226</v>
      </c>
      <c r="K22" s="30">
        <f t="shared" ref="K22:N22" si="28">+SUBTOTAL(9, K23:K46)</f>
        <v>-511000</v>
      </c>
      <c r="L22" s="30">
        <f t="shared" si="28"/>
        <v>-4627015.4350796202</v>
      </c>
      <c r="M22" s="30">
        <f t="shared" si="28"/>
        <v>976939.31494701828</v>
      </c>
      <c r="N22" s="30">
        <f t="shared" si="28"/>
        <v>-52883523.059262685</v>
      </c>
      <c r="O22" s="30">
        <f t="shared" ref="O22:Q22" si="29">+SUBTOTAL(9, O23:O46)</f>
        <v>-1264289</v>
      </c>
      <c r="P22" s="30">
        <f t="shared" si="29"/>
        <v>-3075809.6115112221</v>
      </c>
      <c r="Q22" s="30">
        <f t="shared" si="29"/>
        <v>-57223621.670773908</v>
      </c>
    </row>
    <row r="23" spans="1:17" x14ac:dyDescent="0.35">
      <c r="A23" s="67" t="s">
        <v>28</v>
      </c>
      <c r="B23" s="67"/>
      <c r="C23" s="22"/>
      <c r="D23" s="29"/>
      <c r="E23" s="29"/>
      <c r="F23" s="29"/>
      <c r="G23" s="30">
        <f>+SUBTOTAL(9, G24:G26)</f>
        <v>-11834289.17</v>
      </c>
      <c r="H23" s="30">
        <f t="shared" ref="H23:I23" si="30">+SUBTOTAL(9, H24:H26)</f>
        <v>0</v>
      </c>
      <c r="I23" s="30">
        <f t="shared" si="30"/>
        <v>-11834289.17</v>
      </c>
      <c r="J23" s="30">
        <f t="shared" ref="J23" si="31">+SUBTOTAL(9, J24:J26)</f>
        <v>0</v>
      </c>
      <c r="K23" s="30">
        <f t="shared" ref="K23:N23" si="32">+SUBTOTAL(9, K24:K26)</f>
        <v>0</v>
      </c>
      <c r="L23" s="30">
        <f t="shared" si="32"/>
        <v>-1199083.9005700001</v>
      </c>
      <c r="M23" s="30">
        <f t="shared" si="32"/>
        <v>114416.9002</v>
      </c>
      <c r="N23" s="30">
        <f t="shared" si="32"/>
        <v>-12918956.170369999</v>
      </c>
      <c r="O23" s="30">
        <f t="shared" ref="O23:Q23" si="33">+SUBTOTAL(9, O24:O26)</f>
        <v>0</v>
      </c>
      <c r="P23" s="30">
        <f t="shared" si="33"/>
        <v>-1482000</v>
      </c>
      <c r="Q23" s="30">
        <f t="shared" si="33"/>
        <v>-14400956.170369999</v>
      </c>
    </row>
    <row r="24" spans="1:17" x14ac:dyDescent="0.35">
      <c r="A24" s="25" t="s">
        <v>29</v>
      </c>
      <c r="B24" s="25" t="s">
        <v>30</v>
      </c>
      <c r="C24" s="21" t="s">
        <v>31</v>
      </c>
      <c r="D24" s="25" t="s">
        <v>32</v>
      </c>
      <c r="E24" s="25" t="s">
        <v>33</v>
      </c>
      <c r="F24" s="25" t="s">
        <v>3</v>
      </c>
      <c r="G24" s="26">
        <v>-4129169</v>
      </c>
      <c r="H24" s="16"/>
      <c r="I24" s="26">
        <f t="shared" si="20"/>
        <v>-4129169</v>
      </c>
      <c r="J24" s="26"/>
      <c r="K24" s="26"/>
      <c r="L24" s="26">
        <f>-1442008.90057+242925</f>
        <v>-1199083.9005700001</v>
      </c>
      <c r="M24" s="26">
        <v>114416.9002</v>
      </c>
      <c r="N24" s="26">
        <f t="shared" si="19"/>
        <v>-5213836.0003699996</v>
      </c>
      <c r="O24" s="26"/>
      <c r="P24" s="26">
        <v>-1482000</v>
      </c>
      <c r="Q24" s="26">
        <f t="shared" si="21"/>
        <v>-6695836.0003699996</v>
      </c>
    </row>
    <row r="25" spans="1:17" x14ac:dyDescent="0.35">
      <c r="A25" s="25"/>
      <c r="B25" s="25"/>
      <c r="C25" s="21" t="s">
        <v>23</v>
      </c>
      <c r="D25" s="25" t="s">
        <v>32</v>
      </c>
      <c r="E25" s="25" t="s">
        <v>33</v>
      </c>
      <c r="F25" s="25" t="s">
        <v>57</v>
      </c>
      <c r="G25" s="26">
        <v>-7607120.1699999999</v>
      </c>
      <c r="H25" s="16"/>
      <c r="I25" s="26">
        <f t="shared" si="20"/>
        <v>-7607120.1699999999</v>
      </c>
      <c r="J25" s="26"/>
      <c r="K25" s="26"/>
      <c r="L25" s="26"/>
      <c r="M25" s="26"/>
      <c r="N25" s="26">
        <f t="shared" si="19"/>
        <v>-7607120.1699999999</v>
      </c>
      <c r="O25" s="26"/>
      <c r="P25" s="26"/>
      <c r="Q25" s="26">
        <f t="shared" si="21"/>
        <v>-7607120.1699999999</v>
      </c>
    </row>
    <row r="26" spans="1:17" x14ac:dyDescent="0.35">
      <c r="A26" s="25"/>
      <c r="B26" s="25"/>
      <c r="C26" s="21" t="s">
        <v>25</v>
      </c>
      <c r="D26" s="25" t="s">
        <v>32</v>
      </c>
      <c r="E26" s="25" t="s">
        <v>33</v>
      </c>
      <c r="F26" s="25" t="s">
        <v>3</v>
      </c>
      <c r="G26" s="26">
        <v>-98000</v>
      </c>
      <c r="H26" s="16"/>
      <c r="I26" s="26">
        <f t="shared" si="20"/>
        <v>-98000</v>
      </c>
      <c r="J26" s="26"/>
      <c r="K26" s="26"/>
      <c r="L26" s="26"/>
      <c r="M26" s="26"/>
      <c r="N26" s="26">
        <f t="shared" si="19"/>
        <v>-98000</v>
      </c>
      <c r="O26" s="26"/>
      <c r="P26" s="26"/>
      <c r="Q26" s="26">
        <f t="shared" si="21"/>
        <v>-98000</v>
      </c>
    </row>
    <row r="27" spans="1:17" x14ac:dyDescent="0.35">
      <c r="A27" s="65" t="s">
        <v>34</v>
      </c>
      <c r="B27" s="65"/>
      <c r="C27" s="22"/>
      <c r="D27" s="23"/>
      <c r="E27" s="23"/>
      <c r="F27" s="23"/>
      <c r="G27" s="24">
        <f>+SUBTOTAL(9, G28:G46)</f>
        <v>-36138931.769130088</v>
      </c>
      <c r="H27" s="24">
        <f t="shared" ref="H27:Q27" si="34">+SUBTOTAL(9, H28:H46)</f>
        <v>0</v>
      </c>
      <c r="I27" s="24">
        <f t="shared" si="34"/>
        <v>-36138931.769130088</v>
      </c>
      <c r="J27" s="24">
        <f t="shared" si="34"/>
        <v>-749226</v>
      </c>
      <c r="K27" s="24">
        <f t="shared" si="34"/>
        <v>-511000</v>
      </c>
      <c r="L27" s="24">
        <f t="shared" si="34"/>
        <v>-3427931.5345096197</v>
      </c>
      <c r="M27" s="24">
        <f t="shared" si="34"/>
        <v>862522.41474701837</v>
      </c>
      <c r="N27" s="24">
        <f t="shared" si="34"/>
        <v>-39964566.888892688</v>
      </c>
      <c r="O27" s="24">
        <f t="shared" si="34"/>
        <v>-1264289</v>
      </c>
      <c r="P27" s="24">
        <f t="shared" si="34"/>
        <v>-1593809.6115112219</v>
      </c>
      <c r="Q27" s="24">
        <f t="shared" si="34"/>
        <v>-42822665.500403911</v>
      </c>
    </row>
    <row r="28" spans="1:17" x14ac:dyDescent="0.35">
      <c r="A28" s="25" t="s">
        <v>35</v>
      </c>
      <c r="B28" s="25" t="s">
        <v>36</v>
      </c>
      <c r="C28" s="21" t="s">
        <v>31</v>
      </c>
      <c r="D28" s="25" t="s">
        <v>16</v>
      </c>
      <c r="E28" s="25" t="s">
        <v>16</v>
      </c>
      <c r="F28" s="25" t="s">
        <v>4</v>
      </c>
      <c r="G28" s="26">
        <v>-1143848.1119119015</v>
      </c>
      <c r="H28" s="16"/>
      <c r="I28" s="26">
        <f t="shared" si="20"/>
        <v>-1143848.1119119015</v>
      </c>
      <c r="J28" s="26"/>
      <c r="K28" s="26"/>
      <c r="L28" s="26">
        <v>-227704.29361257283</v>
      </c>
      <c r="M28" s="26">
        <v>82157.78803762031</v>
      </c>
      <c r="N28" s="26">
        <f>+I28+K28+L28+M28+J28</f>
        <v>-1289394.6174868541</v>
      </c>
      <c r="O28" s="26"/>
      <c r="P28" s="26">
        <v>7118.031943444279</v>
      </c>
      <c r="Q28" s="26">
        <f t="shared" si="21"/>
        <v>-1282276.5855434099</v>
      </c>
    </row>
    <row r="29" spans="1:17" x14ac:dyDescent="0.35">
      <c r="A29" s="25"/>
      <c r="B29" s="25"/>
      <c r="C29" s="21" t="s">
        <v>31</v>
      </c>
      <c r="D29" s="25" t="s">
        <v>74</v>
      </c>
      <c r="E29" s="25" t="s">
        <v>75</v>
      </c>
      <c r="F29" s="25" t="s">
        <v>4</v>
      </c>
      <c r="G29" s="26"/>
      <c r="H29" s="16"/>
      <c r="I29" s="26">
        <v>0</v>
      </c>
      <c r="J29" s="26">
        <v>-350000</v>
      </c>
      <c r="K29" s="26"/>
      <c r="L29" s="26">
        <v>-67313.255246070097</v>
      </c>
      <c r="M29" s="26"/>
      <c r="N29" s="26">
        <f t="shared" ref="N29:N46" si="35">+I29+K29+L29+M29+J29</f>
        <v>-417313.2552460701</v>
      </c>
      <c r="O29" s="26"/>
      <c r="P29" s="26"/>
      <c r="Q29" s="26">
        <f t="shared" si="21"/>
        <v>-417313.2552460701</v>
      </c>
    </row>
    <row r="30" spans="1:17" x14ac:dyDescent="0.35">
      <c r="A30" s="25"/>
      <c r="B30" s="25"/>
      <c r="C30" s="21" t="s">
        <v>23</v>
      </c>
      <c r="D30" s="25" t="s">
        <v>16</v>
      </c>
      <c r="E30" s="25" t="s">
        <v>16</v>
      </c>
      <c r="F30" s="25" t="s">
        <v>4</v>
      </c>
      <c r="G30" s="26">
        <v>-1197272</v>
      </c>
      <c r="H30" s="16"/>
      <c r="I30" s="26">
        <f t="shared" si="20"/>
        <v>-1197272</v>
      </c>
      <c r="J30" s="26"/>
      <c r="K30" s="26"/>
      <c r="L30" s="26"/>
      <c r="M30" s="26"/>
      <c r="N30" s="26">
        <f t="shared" si="35"/>
        <v>-1197272</v>
      </c>
      <c r="O30" s="26"/>
      <c r="P30" s="26"/>
      <c r="Q30" s="26">
        <f t="shared" si="21"/>
        <v>-1197272</v>
      </c>
    </row>
    <row r="31" spans="1:17" x14ac:dyDescent="0.35">
      <c r="A31" s="25"/>
      <c r="B31" s="25"/>
      <c r="C31" s="21" t="s">
        <v>37</v>
      </c>
      <c r="D31" s="25" t="s">
        <v>16</v>
      </c>
      <c r="E31" s="25" t="s">
        <v>16</v>
      </c>
      <c r="F31" s="25" t="s">
        <v>5</v>
      </c>
      <c r="G31" s="26">
        <v>-255200.32751082155</v>
      </c>
      <c r="H31" s="16"/>
      <c r="I31" s="26">
        <f t="shared" si="20"/>
        <v>-255200.32751082155</v>
      </c>
      <c r="J31" s="26"/>
      <c r="K31" s="26"/>
      <c r="L31" s="26"/>
      <c r="M31" s="26"/>
      <c r="N31" s="26">
        <f t="shared" si="35"/>
        <v>-255200.32751082155</v>
      </c>
      <c r="O31" s="26"/>
      <c r="P31" s="26"/>
      <c r="Q31" s="26">
        <f t="shared" si="21"/>
        <v>-255200.32751082155</v>
      </c>
    </row>
    <row r="32" spans="1:17" x14ac:dyDescent="0.35">
      <c r="A32" s="25" t="s">
        <v>38</v>
      </c>
      <c r="B32" s="25" t="s">
        <v>39</v>
      </c>
      <c r="C32" s="21" t="s">
        <v>31</v>
      </c>
      <c r="D32" s="25" t="s">
        <v>16</v>
      </c>
      <c r="E32" s="25" t="s">
        <v>16</v>
      </c>
      <c r="F32" s="25" t="s">
        <v>4</v>
      </c>
      <c r="G32" s="26">
        <v>-12373617.790427074</v>
      </c>
      <c r="H32" s="16"/>
      <c r="I32" s="26">
        <f t="shared" si="20"/>
        <v>-12373617.790427074</v>
      </c>
      <c r="J32" s="26"/>
      <c r="K32" s="26"/>
      <c r="L32" s="26">
        <v>-1123543.2180188128</v>
      </c>
      <c r="M32" s="26">
        <v>410149.56886126148</v>
      </c>
      <c r="N32" s="26">
        <f t="shared" si="35"/>
        <v>-13087011.439584626</v>
      </c>
      <c r="O32" s="26"/>
      <c r="P32" s="26">
        <v>-1414702.9811085514</v>
      </c>
      <c r="Q32" s="26">
        <f t="shared" si="21"/>
        <v>-14501714.420693178</v>
      </c>
    </row>
    <row r="33" spans="1:17" x14ac:dyDescent="0.35">
      <c r="A33" s="25"/>
      <c r="B33" s="25"/>
      <c r="C33" s="21" t="s">
        <v>31</v>
      </c>
      <c r="D33" s="25" t="s">
        <v>53</v>
      </c>
      <c r="E33" s="25" t="s">
        <v>54</v>
      </c>
      <c r="F33" s="25" t="s">
        <v>4</v>
      </c>
      <c r="G33" s="26">
        <v>-2313.0392000000002</v>
      </c>
      <c r="H33" s="16"/>
      <c r="I33" s="26">
        <f t="shared" si="20"/>
        <v>-2313.0392000000002</v>
      </c>
      <c r="J33" s="26"/>
      <c r="K33" s="26"/>
      <c r="L33" s="26"/>
      <c r="M33" s="26"/>
      <c r="N33" s="26">
        <f t="shared" si="35"/>
        <v>-2313.0392000000002</v>
      </c>
      <c r="O33" s="26"/>
      <c r="P33" s="26"/>
      <c r="Q33" s="26">
        <f t="shared" si="21"/>
        <v>-2313.0392000000002</v>
      </c>
    </row>
    <row r="34" spans="1:17" x14ac:dyDescent="0.35">
      <c r="A34" s="25"/>
      <c r="B34" s="25"/>
      <c r="C34" s="21" t="s">
        <v>31</v>
      </c>
      <c r="D34" s="56" t="s">
        <v>77</v>
      </c>
      <c r="E34" s="31" t="s">
        <v>76</v>
      </c>
      <c r="F34" s="25" t="s">
        <v>4</v>
      </c>
      <c r="G34" s="26"/>
      <c r="H34" s="16"/>
      <c r="I34" s="26">
        <v>0</v>
      </c>
      <c r="J34" s="26"/>
      <c r="K34" s="26">
        <v>-511000</v>
      </c>
      <c r="L34" s="26"/>
      <c r="M34" s="26"/>
      <c r="N34" s="26">
        <f t="shared" si="35"/>
        <v>-511000</v>
      </c>
      <c r="O34" s="26"/>
      <c r="P34" s="26"/>
      <c r="Q34" s="26">
        <f t="shared" si="21"/>
        <v>-511000</v>
      </c>
    </row>
    <row r="35" spans="1:17" x14ac:dyDescent="0.35">
      <c r="A35" s="25"/>
      <c r="B35" s="25"/>
      <c r="C35" s="21" t="s">
        <v>31</v>
      </c>
      <c r="D35" s="25" t="s">
        <v>74</v>
      </c>
      <c r="E35" s="25" t="s">
        <v>75</v>
      </c>
      <c r="F35" s="25" t="s">
        <v>4</v>
      </c>
      <c r="G35" s="26"/>
      <c r="H35" s="16"/>
      <c r="I35" s="26">
        <v>0</v>
      </c>
      <c r="J35" s="26">
        <v>-350000</v>
      </c>
      <c r="K35" s="26"/>
      <c r="L35" s="26">
        <v>63332.909087527485</v>
      </c>
      <c r="M35" s="26"/>
      <c r="N35" s="26">
        <f t="shared" si="35"/>
        <v>-286667.09091247251</v>
      </c>
      <c r="O35" s="26"/>
      <c r="P35" s="26"/>
      <c r="Q35" s="26">
        <f t="shared" si="21"/>
        <v>-286667.09091247251</v>
      </c>
    </row>
    <row r="36" spans="1:17" x14ac:dyDescent="0.35">
      <c r="A36" s="25"/>
      <c r="B36" s="25"/>
      <c r="C36" s="21" t="s">
        <v>23</v>
      </c>
      <c r="D36" s="25" t="s">
        <v>16</v>
      </c>
      <c r="E36" s="25" t="s">
        <v>16</v>
      </c>
      <c r="F36" s="25" t="s">
        <v>4</v>
      </c>
      <c r="G36" s="26">
        <v>-1391957.9400000002</v>
      </c>
      <c r="H36" s="16"/>
      <c r="I36" s="26">
        <f t="shared" si="20"/>
        <v>-1391957.9400000002</v>
      </c>
      <c r="J36" s="26"/>
      <c r="K36" s="26"/>
      <c r="L36" s="26"/>
      <c r="M36" s="26"/>
      <c r="N36" s="26">
        <f t="shared" si="35"/>
        <v>-1391957.9400000002</v>
      </c>
      <c r="O36" s="26"/>
      <c r="P36" s="26"/>
      <c r="Q36" s="26">
        <f t="shared" si="21"/>
        <v>-1391957.9400000002</v>
      </c>
    </row>
    <row r="37" spans="1:17" x14ac:dyDescent="0.35">
      <c r="A37" s="25"/>
      <c r="B37" s="25"/>
      <c r="C37" s="21" t="s">
        <v>25</v>
      </c>
      <c r="D37" s="25" t="s">
        <v>16</v>
      </c>
      <c r="E37" s="25" t="s">
        <v>16</v>
      </c>
      <c r="F37" s="25" t="s">
        <v>4</v>
      </c>
      <c r="G37" s="26">
        <v>-1414453.5999999999</v>
      </c>
      <c r="H37" s="16"/>
      <c r="I37" s="26">
        <f t="shared" si="20"/>
        <v>-1414453.5999999999</v>
      </c>
      <c r="J37" s="26"/>
      <c r="K37" s="26"/>
      <c r="L37" s="26"/>
      <c r="M37" s="26"/>
      <c r="N37" s="26">
        <f t="shared" si="35"/>
        <v>-1414453.5999999999</v>
      </c>
      <c r="O37" s="26"/>
      <c r="P37" s="26"/>
      <c r="Q37" s="26">
        <f t="shared" si="21"/>
        <v>-1414453.5999999999</v>
      </c>
    </row>
    <row r="38" spans="1:17" x14ac:dyDescent="0.35">
      <c r="A38" s="25"/>
      <c r="B38" s="25"/>
      <c r="C38" s="21" t="s">
        <v>37</v>
      </c>
      <c r="D38" s="25" t="s">
        <v>16</v>
      </c>
      <c r="E38" s="25" t="s">
        <v>16</v>
      </c>
      <c r="F38" s="25" t="s">
        <v>5</v>
      </c>
      <c r="G38" s="26">
        <v>-4173147.865522366</v>
      </c>
      <c r="H38" s="16"/>
      <c r="I38" s="26">
        <f t="shared" si="20"/>
        <v>-4173147.865522366</v>
      </c>
      <c r="J38" s="26"/>
      <c r="K38" s="26"/>
      <c r="L38" s="26"/>
      <c r="M38" s="26"/>
      <c r="N38" s="26">
        <f t="shared" si="35"/>
        <v>-4173147.865522366</v>
      </c>
      <c r="O38" s="26"/>
      <c r="P38" s="26"/>
      <c r="Q38" s="26">
        <f t="shared" si="21"/>
        <v>-4173147.865522366</v>
      </c>
    </row>
    <row r="39" spans="1:17" ht="26" x14ac:dyDescent="0.35">
      <c r="A39" s="35" t="s">
        <v>40</v>
      </c>
      <c r="B39" s="36" t="s">
        <v>51</v>
      </c>
      <c r="C39" s="21" t="s">
        <v>31</v>
      </c>
      <c r="D39" s="25" t="s">
        <v>16</v>
      </c>
      <c r="E39" s="25" t="s">
        <v>16</v>
      </c>
      <c r="F39" s="25" t="s">
        <v>4</v>
      </c>
      <c r="G39" s="26">
        <v>-149352.35800780731</v>
      </c>
      <c r="H39" s="50"/>
      <c r="I39" s="26">
        <f t="shared" si="20"/>
        <v>-149352.35800780731</v>
      </c>
      <c r="J39" s="26"/>
      <c r="K39" s="26"/>
      <c r="L39" s="26">
        <v>-246658.84371577163</v>
      </c>
      <c r="M39" s="26">
        <v>9824.1331696160196</v>
      </c>
      <c r="N39" s="26">
        <f t="shared" si="35"/>
        <v>-386187.06855396298</v>
      </c>
      <c r="O39" s="26"/>
      <c r="P39" s="26">
        <v>-2765.9980858085819</v>
      </c>
      <c r="Q39" s="26">
        <f t="shared" si="21"/>
        <v>-388953.06663977157</v>
      </c>
    </row>
    <row r="40" spans="1:17" x14ac:dyDescent="0.35">
      <c r="A40" s="35"/>
      <c r="B40" s="36"/>
      <c r="C40" s="21" t="s">
        <v>31</v>
      </c>
      <c r="D40" s="25" t="s">
        <v>74</v>
      </c>
      <c r="E40" s="25" t="s">
        <v>75</v>
      </c>
      <c r="F40" s="25" t="s">
        <v>4</v>
      </c>
      <c r="G40" s="26"/>
      <c r="H40" s="50"/>
      <c r="I40" s="26">
        <v>0</v>
      </c>
      <c r="J40" s="26"/>
      <c r="K40" s="26"/>
      <c r="L40" s="26">
        <v>-348.40945376049422</v>
      </c>
      <c r="M40" s="26"/>
      <c r="N40" s="26">
        <f t="shared" si="35"/>
        <v>-348.40945376049422</v>
      </c>
      <c r="O40" s="26"/>
      <c r="P40" s="26"/>
      <c r="Q40" s="26">
        <f t="shared" si="21"/>
        <v>-348.40945376049422</v>
      </c>
    </row>
    <row r="41" spans="1:17" x14ac:dyDescent="0.35">
      <c r="A41" s="25"/>
      <c r="B41" s="25"/>
      <c r="C41" s="21" t="s">
        <v>37</v>
      </c>
      <c r="D41" s="25" t="s">
        <v>16</v>
      </c>
      <c r="E41" s="25" t="s">
        <v>16</v>
      </c>
      <c r="F41" s="25" t="s">
        <v>5</v>
      </c>
      <c r="G41" s="26">
        <v>-3438.3781299942448</v>
      </c>
      <c r="H41" s="50"/>
      <c r="I41" s="26">
        <f t="shared" si="20"/>
        <v>-3438.3781299942448</v>
      </c>
      <c r="J41" s="26"/>
      <c r="K41" s="26"/>
      <c r="L41" s="26"/>
      <c r="M41" s="26"/>
      <c r="N41" s="26">
        <f t="shared" si="35"/>
        <v>-3438.3781299942448</v>
      </c>
      <c r="O41" s="26"/>
      <c r="P41" s="26"/>
      <c r="Q41" s="26">
        <f t="shared" si="21"/>
        <v>-3438.3781299942448</v>
      </c>
    </row>
    <row r="42" spans="1:17" x14ac:dyDescent="0.35">
      <c r="A42" s="25" t="s">
        <v>41</v>
      </c>
      <c r="B42" s="25" t="s">
        <v>42</v>
      </c>
      <c r="C42" s="21" t="s">
        <v>31</v>
      </c>
      <c r="D42" s="25" t="s">
        <v>16</v>
      </c>
      <c r="E42" s="25" t="s">
        <v>16</v>
      </c>
      <c r="F42" s="25" t="s">
        <v>4</v>
      </c>
      <c r="G42" s="26">
        <v>-10454982.739593308</v>
      </c>
      <c r="H42" s="50"/>
      <c r="I42" s="26">
        <f t="shared" si="20"/>
        <v>-10454982.739593308</v>
      </c>
      <c r="J42" s="26"/>
      <c r="K42" s="26"/>
      <c r="L42" s="26">
        <v>-1830024.7988030668</v>
      </c>
      <c r="M42" s="26">
        <v>360390.92467852053</v>
      </c>
      <c r="N42" s="26">
        <f t="shared" si="35"/>
        <v>-11924616.613717854</v>
      </c>
      <c r="O42" s="26"/>
      <c r="P42" s="26">
        <v>-183458.66426030616</v>
      </c>
      <c r="Q42" s="26">
        <f t="shared" si="21"/>
        <v>-12108075.277978159</v>
      </c>
    </row>
    <row r="43" spans="1:17" x14ac:dyDescent="0.35">
      <c r="A43" s="25"/>
      <c r="B43" s="25"/>
      <c r="C43" s="21" t="s">
        <v>31</v>
      </c>
      <c r="D43" s="25" t="s">
        <v>74</v>
      </c>
      <c r="E43" s="25" t="s">
        <v>75</v>
      </c>
      <c r="F43" s="25" t="s">
        <v>4</v>
      </c>
      <c r="G43" s="26"/>
      <c r="H43" s="50"/>
      <c r="I43" s="26">
        <v>0</v>
      </c>
      <c r="J43" s="26">
        <v>-49226</v>
      </c>
      <c r="K43" s="26"/>
      <c r="L43" s="26">
        <v>4328.3752529073681</v>
      </c>
      <c r="M43" s="26"/>
      <c r="N43" s="26">
        <f t="shared" si="35"/>
        <v>-44897.624747092632</v>
      </c>
      <c r="O43" s="26"/>
      <c r="P43" s="26"/>
      <c r="Q43" s="26">
        <f t="shared" si="21"/>
        <v>-44897.624747092632</v>
      </c>
    </row>
    <row r="44" spans="1:17" x14ac:dyDescent="0.35">
      <c r="A44" s="25"/>
      <c r="B44" s="25"/>
      <c r="C44" s="21" t="s">
        <v>31</v>
      </c>
      <c r="D44" s="25" t="s">
        <v>84</v>
      </c>
      <c r="E44" s="25" t="s">
        <v>85</v>
      </c>
      <c r="F44" s="25" t="s">
        <v>4</v>
      </c>
      <c r="G44" s="26"/>
      <c r="H44" s="50"/>
      <c r="I44" s="26"/>
      <c r="J44" s="26"/>
      <c r="K44" s="26"/>
      <c r="L44" s="26"/>
      <c r="M44" s="26"/>
      <c r="N44" s="26">
        <f t="shared" si="35"/>
        <v>0</v>
      </c>
      <c r="O44" s="26">
        <v>-1264289</v>
      </c>
      <c r="P44" s="26"/>
      <c r="Q44" s="26">
        <f t="shared" si="21"/>
        <v>-1264289</v>
      </c>
    </row>
    <row r="45" spans="1:17" x14ac:dyDescent="0.35">
      <c r="A45" s="25"/>
      <c r="B45" s="25"/>
      <c r="C45" s="21" t="s">
        <v>23</v>
      </c>
      <c r="D45" s="25" t="s">
        <v>16</v>
      </c>
      <c r="E45" s="25" t="s">
        <v>16</v>
      </c>
      <c r="F45" s="25" t="s">
        <v>4</v>
      </c>
      <c r="G45" s="26">
        <v>-2364203.4799899999</v>
      </c>
      <c r="H45" s="50"/>
      <c r="I45" s="26">
        <f t="shared" si="20"/>
        <v>-2364203.4799899999</v>
      </c>
      <c r="J45" s="26"/>
      <c r="K45" s="26"/>
      <c r="L45" s="26"/>
      <c r="M45" s="26"/>
      <c r="N45" s="26">
        <f t="shared" si="35"/>
        <v>-2364203.4799899999</v>
      </c>
      <c r="O45" s="26"/>
      <c r="P45" s="26"/>
      <c r="Q45" s="26">
        <f t="shared" si="21"/>
        <v>-2364203.4799899999</v>
      </c>
    </row>
    <row r="46" spans="1:17" x14ac:dyDescent="0.35">
      <c r="A46" s="25"/>
      <c r="B46" s="25"/>
      <c r="C46" s="21" t="s">
        <v>37</v>
      </c>
      <c r="D46" s="25" t="s">
        <v>16</v>
      </c>
      <c r="E46" s="25" t="s">
        <v>16</v>
      </c>
      <c r="F46" s="25" t="s">
        <v>5</v>
      </c>
      <c r="G46" s="26">
        <v>-1215144.1388368162</v>
      </c>
      <c r="H46" s="50"/>
      <c r="I46" s="26">
        <f t="shared" si="20"/>
        <v>-1215144.1388368162</v>
      </c>
      <c r="J46" s="26"/>
      <c r="K46" s="26"/>
      <c r="L46" s="26"/>
      <c r="M46" s="26"/>
      <c r="N46" s="26">
        <f t="shared" si="35"/>
        <v>-1215144.1388368162</v>
      </c>
      <c r="O46" s="26"/>
      <c r="P46" s="26"/>
      <c r="Q46" s="26">
        <f t="shared" si="21"/>
        <v>-1215144.1388368162</v>
      </c>
    </row>
    <row r="47" spans="1:17" x14ac:dyDescent="0.35">
      <c r="A47" s="27" t="s">
        <v>43</v>
      </c>
      <c r="B47" s="29"/>
      <c r="C47" s="22"/>
      <c r="D47" s="29"/>
      <c r="E47" s="29"/>
      <c r="F47" s="29"/>
      <c r="G47" s="30">
        <f>+SUBTOTAL(9, G48:G53)</f>
        <v>-2447606.5</v>
      </c>
      <c r="H47" s="30">
        <f t="shared" ref="H47:I47" si="36">+SUBTOTAL(9, H48:H53)</f>
        <v>-30000</v>
      </c>
      <c r="I47" s="30">
        <f t="shared" si="36"/>
        <v>-2477606.5</v>
      </c>
      <c r="J47" s="30">
        <f t="shared" ref="J47" si="37">+SUBTOTAL(9, J48:J53)</f>
        <v>0</v>
      </c>
      <c r="K47" s="30">
        <f t="shared" ref="K47:N47" si="38">+SUBTOTAL(9, K48:K53)</f>
        <v>0</v>
      </c>
      <c r="L47" s="30">
        <f t="shared" si="38"/>
        <v>-839842.10025999998</v>
      </c>
      <c r="M47" s="30">
        <f t="shared" si="38"/>
        <v>13564.186152981658</v>
      </c>
      <c r="N47" s="30">
        <f t="shared" si="38"/>
        <v>-3303884.4141070182</v>
      </c>
      <c r="O47" s="30">
        <f t="shared" ref="O47:Q47" si="39">+SUBTOTAL(9, O48:O53)</f>
        <v>0</v>
      </c>
      <c r="P47" s="30">
        <f t="shared" si="39"/>
        <v>-1190.3877887788788</v>
      </c>
      <c r="Q47" s="30">
        <f t="shared" si="39"/>
        <v>-3305074.8018957973</v>
      </c>
    </row>
    <row r="48" spans="1:17" x14ac:dyDescent="0.35">
      <c r="A48" s="43" t="s">
        <v>58</v>
      </c>
      <c r="B48" s="29"/>
      <c r="C48" s="22"/>
      <c r="D48" s="29"/>
      <c r="E48" s="29"/>
      <c r="F48" s="29"/>
      <c r="G48" s="30">
        <f>+SUBTOTAL(9, G49:G53)</f>
        <v>-2447606.5</v>
      </c>
      <c r="H48" s="30">
        <f t="shared" ref="H48:I48" si="40">+SUBTOTAL(9, H49:H53)</f>
        <v>-30000</v>
      </c>
      <c r="I48" s="30">
        <f t="shared" si="40"/>
        <v>-2477606.5</v>
      </c>
      <c r="J48" s="30">
        <f t="shared" ref="J48" si="41">+SUBTOTAL(9, J49:J53)</f>
        <v>0</v>
      </c>
      <c r="K48" s="30">
        <f t="shared" ref="K48:N48" si="42">+SUBTOTAL(9, K49:K53)</f>
        <v>0</v>
      </c>
      <c r="L48" s="30">
        <f t="shared" si="42"/>
        <v>-839842.10025999998</v>
      </c>
      <c r="M48" s="30">
        <f t="shared" si="42"/>
        <v>13564.186152981658</v>
      </c>
      <c r="N48" s="30">
        <f t="shared" si="42"/>
        <v>-3303884.4141070182</v>
      </c>
      <c r="O48" s="30">
        <f t="shared" ref="O48:Q48" si="43">+SUBTOTAL(9, O49:O53)</f>
        <v>0</v>
      </c>
      <c r="P48" s="30">
        <f t="shared" si="43"/>
        <v>-1190.3877887788788</v>
      </c>
      <c r="Q48" s="30">
        <f t="shared" si="43"/>
        <v>-3305074.8018957973</v>
      </c>
    </row>
    <row r="49" spans="1:18" x14ac:dyDescent="0.35">
      <c r="A49" s="63" t="s">
        <v>28</v>
      </c>
      <c r="B49" s="63"/>
      <c r="C49" s="22"/>
      <c r="D49" s="29"/>
      <c r="E49" s="29"/>
      <c r="F49" s="29"/>
      <c r="G49" s="30">
        <f>+SUBTOTAL(9, G50)</f>
        <v>-717000</v>
      </c>
      <c r="H49" s="30">
        <f t="shared" ref="H49:Q49" si="44">+SUBTOTAL(9, H50)</f>
        <v>-30000</v>
      </c>
      <c r="I49" s="30">
        <f t="shared" si="44"/>
        <v>-747000</v>
      </c>
      <c r="J49" s="30">
        <f t="shared" si="44"/>
        <v>0</v>
      </c>
      <c r="K49" s="30">
        <f t="shared" si="44"/>
        <v>0</v>
      </c>
      <c r="L49" s="30">
        <f t="shared" si="44"/>
        <v>-242925</v>
      </c>
      <c r="M49" s="30">
        <f t="shared" si="44"/>
        <v>0</v>
      </c>
      <c r="N49" s="30">
        <f t="shared" si="44"/>
        <v>-989925</v>
      </c>
      <c r="O49" s="30">
        <f t="shared" si="44"/>
        <v>0</v>
      </c>
      <c r="P49" s="30">
        <f t="shared" si="44"/>
        <v>0</v>
      </c>
      <c r="Q49" s="30">
        <f t="shared" si="44"/>
        <v>-989925</v>
      </c>
    </row>
    <row r="50" spans="1:18" s="33" customFormat="1" x14ac:dyDescent="0.35">
      <c r="A50" s="31" t="s">
        <v>44</v>
      </c>
      <c r="B50" s="25" t="s">
        <v>45</v>
      </c>
      <c r="C50" s="21" t="s">
        <v>31</v>
      </c>
      <c r="D50" s="25" t="s">
        <v>32</v>
      </c>
      <c r="E50" s="25" t="s">
        <v>33</v>
      </c>
      <c r="F50" s="25" t="s">
        <v>46</v>
      </c>
      <c r="G50" s="32">
        <v>-717000</v>
      </c>
      <c r="H50" s="51">
        <v>-30000</v>
      </c>
      <c r="I50" s="26">
        <f t="shared" si="20"/>
        <v>-747000</v>
      </c>
      <c r="J50" s="26"/>
      <c r="K50" s="26"/>
      <c r="L50" s="26">
        <v>-242925</v>
      </c>
      <c r="M50" s="26"/>
      <c r="N50" s="26">
        <f t="shared" si="19"/>
        <v>-989925</v>
      </c>
      <c r="O50" s="26"/>
      <c r="P50" s="26"/>
      <c r="Q50" s="26">
        <f t="shared" si="21"/>
        <v>-989925</v>
      </c>
      <c r="R50"/>
    </row>
    <row r="51" spans="1:18" s="33" customFormat="1" x14ac:dyDescent="0.35">
      <c r="A51" s="64" t="s">
        <v>34</v>
      </c>
      <c r="B51" s="64"/>
      <c r="C51" s="34"/>
      <c r="D51" s="34"/>
      <c r="E51" s="34"/>
      <c r="F51" s="34"/>
      <c r="G51" s="30">
        <f>+SUBTOTAL(9, G52:G53)</f>
        <v>-1730606.4999999998</v>
      </c>
      <c r="H51" s="30">
        <f t="shared" ref="H51:Q51" si="45">+SUBTOTAL(9, H52:H53)</f>
        <v>0</v>
      </c>
      <c r="I51" s="30">
        <f t="shared" si="45"/>
        <v>-1730606.4999999998</v>
      </c>
      <c r="J51" s="30">
        <f t="shared" si="45"/>
        <v>0</v>
      </c>
      <c r="K51" s="30">
        <f t="shared" si="45"/>
        <v>0</v>
      </c>
      <c r="L51" s="30">
        <f t="shared" si="45"/>
        <v>-596917.10025999998</v>
      </c>
      <c r="M51" s="30">
        <f t="shared" si="45"/>
        <v>13564.186152981658</v>
      </c>
      <c r="N51" s="30">
        <f t="shared" si="45"/>
        <v>-2313959.4141070182</v>
      </c>
      <c r="O51" s="30">
        <f t="shared" si="45"/>
        <v>0</v>
      </c>
      <c r="P51" s="30">
        <f t="shared" si="45"/>
        <v>-1190.3877887788788</v>
      </c>
      <c r="Q51" s="30">
        <f t="shared" si="45"/>
        <v>-2315149.8018957973</v>
      </c>
      <c r="R51"/>
    </row>
    <row r="52" spans="1:18" s="33" customFormat="1" ht="26" x14ac:dyDescent="0.35">
      <c r="A52" s="35" t="s">
        <v>47</v>
      </c>
      <c r="B52" s="36" t="s">
        <v>48</v>
      </c>
      <c r="C52" s="21" t="s">
        <v>31</v>
      </c>
      <c r="D52" s="25"/>
      <c r="E52" s="41"/>
      <c r="F52" s="25" t="s">
        <v>4</v>
      </c>
      <c r="G52" s="32">
        <v>-850000</v>
      </c>
      <c r="H52" s="50"/>
      <c r="I52" s="26">
        <f t="shared" si="20"/>
        <v>-850000</v>
      </c>
      <c r="J52" s="26"/>
      <c r="K52" s="26"/>
      <c r="L52" s="26">
        <v>-596917.10025999998</v>
      </c>
      <c r="M52" s="26">
        <v>13564.186152981658</v>
      </c>
      <c r="N52" s="26">
        <f t="shared" si="19"/>
        <v>-1433352.9141070184</v>
      </c>
      <c r="O52" s="26"/>
      <c r="P52" s="26">
        <v>-1190.3877887788788</v>
      </c>
      <c r="Q52" s="26">
        <f t="shared" si="21"/>
        <v>-1434543.3018957973</v>
      </c>
      <c r="R52"/>
    </row>
    <row r="53" spans="1:18" s="33" customFormat="1" x14ac:dyDescent="0.35">
      <c r="A53" s="35"/>
      <c r="B53" s="36"/>
      <c r="C53" s="21" t="s">
        <v>23</v>
      </c>
      <c r="D53" s="25" t="s">
        <v>16</v>
      </c>
      <c r="E53" s="41" t="s">
        <v>16</v>
      </c>
      <c r="F53" s="25" t="s">
        <v>4</v>
      </c>
      <c r="G53" s="32">
        <v>-880606.49999999977</v>
      </c>
      <c r="H53" s="50"/>
      <c r="I53" s="26">
        <f t="shared" si="20"/>
        <v>-880606.49999999977</v>
      </c>
      <c r="J53" s="26"/>
      <c r="K53" s="26"/>
      <c r="L53" s="26"/>
      <c r="M53" s="26"/>
      <c r="N53" s="26">
        <f t="shared" si="19"/>
        <v>-880606.49999999977</v>
      </c>
      <c r="O53" s="26"/>
      <c r="P53" s="26"/>
      <c r="Q53" s="26">
        <f t="shared" si="21"/>
        <v>-880606.49999999977</v>
      </c>
      <c r="R53"/>
    </row>
    <row r="54" spans="1:18" s="33" customFormat="1" x14ac:dyDescent="0.35">
      <c r="A54" s="28" t="s">
        <v>49</v>
      </c>
      <c r="B54" s="37"/>
      <c r="C54" s="38"/>
      <c r="D54" s="37"/>
      <c r="E54" s="37"/>
      <c r="F54" s="37"/>
      <c r="G54" s="30">
        <f>+SUBTOTAL(9, G55:G61)</f>
        <v>-5514126.290000001</v>
      </c>
      <c r="H54" s="30">
        <f t="shared" ref="H54:Q54" si="46">+SUBTOTAL(9, H55:H61)</f>
        <v>0</v>
      </c>
      <c r="I54" s="30">
        <f t="shared" si="46"/>
        <v>-5514126.290000001</v>
      </c>
      <c r="J54" s="30">
        <f t="shared" si="46"/>
        <v>0</v>
      </c>
      <c r="K54" s="30">
        <f t="shared" si="46"/>
        <v>0</v>
      </c>
      <c r="L54" s="30">
        <f t="shared" si="46"/>
        <v>0</v>
      </c>
      <c r="M54" s="30">
        <f t="shared" si="46"/>
        <v>201859.44020000001</v>
      </c>
      <c r="N54" s="30">
        <f t="shared" si="46"/>
        <v>-5312266.8498000009</v>
      </c>
      <c r="O54" s="30">
        <f t="shared" si="46"/>
        <v>0</v>
      </c>
      <c r="P54" s="30">
        <f t="shared" si="46"/>
        <v>0</v>
      </c>
      <c r="Q54" s="30">
        <f t="shared" si="46"/>
        <v>-5312266.8498000009</v>
      </c>
      <c r="R54" s="40"/>
    </row>
    <row r="55" spans="1:18" x14ac:dyDescent="0.35">
      <c r="A55" s="25" t="s">
        <v>19</v>
      </c>
      <c r="B55" s="25" t="s">
        <v>20</v>
      </c>
      <c r="C55" s="21" t="s">
        <v>21</v>
      </c>
      <c r="D55" s="25"/>
      <c r="E55" s="25"/>
      <c r="F55" s="25" t="s">
        <v>4</v>
      </c>
      <c r="G55" s="26">
        <v>-2595941</v>
      </c>
      <c r="H55" s="50"/>
      <c r="I55" s="26">
        <f t="shared" si="20"/>
        <v>-2595941</v>
      </c>
      <c r="J55" s="26"/>
      <c r="K55" s="51"/>
      <c r="L55" s="51"/>
      <c r="M55" s="51">
        <v>176687.72010000001</v>
      </c>
      <c r="N55" s="26">
        <f t="shared" si="19"/>
        <v>-2419253.2799</v>
      </c>
      <c r="O55" s="26"/>
      <c r="P55" s="51"/>
      <c r="Q55" s="26">
        <f t="shared" si="21"/>
        <v>-2419253.2799</v>
      </c>
    </row>
    <row r="56" spans="1:18" x14ac:dyDescent="0.35">
      <c r="A56" s="25"/>
      <c r="B56" s="25"/>
      <c r="C56" s="21" t="s">
        <v>21</v>
      </c>
      <c r="D56" s="25" t="s">
        <v>53</v>
      </c>
      <c r="E56" s="25" t="s">
        <v>55</v>
      </c>
      <c r="F56" s="25" t="s">
        <v>4</v>
      </c>
      <c r="G56" s="26">
        <v>-508.87</v>
      </c>
      <c r="H56" s="50"/>
      <c r="I56" s="26">
        <f t="shared" si="20"/>
        <v>-508.87</v>
      </c>
      <c r="J56" s="26"/>
      <c r="K56" s="51"/>
      <c r="L56" s="51"/>
      <c r="M56" s="51"/>
      <c r="N56" s="26">
        <f t="shared" si="19"/>
        <v>-508.87</v>
      </c>
      <c r="O56" s="26"/>
      <c r="P56" s="51"/>
      <c r="Q56" s="26">
        <f t="shared" si="21"/>
        <v>-508.87</v>
      </c>
    </row>
    <row r="57" spans="1:18" x14ac:dyDescent="0.35">
      <c r="A57" s="25"/>
      <c r="B57" s="25"/>
      <c r="C57" s="21" t="s">
        <v>21</v>
      </c>
      <c r="D57" s="25" t="s">
        <v>32</v>
      </c>
      <c r="E57" s="25" t="s">
        <v>33</v>
      </c>
      <c r="F57" s="25" t="s">
        <v>50</v>
      </c>
      <c r="G57" s="26">
        <f>-1481795.28-649720</f>
        <v>-2131515.2800000003</v>
      </c>
      <c r="H57" s="50"/>
      <c r="I57" s="26">
        <f>+G57+H57</f>
        <v>-2131515.2800000003</v>
      </c>
      <c r="J57" s="26"/>
      <c r="K57" s="51"/>
      <c r="L57" s="51"/>
      <c r="M57" s="51">
        <v>25171.720099999999</v>
      </c>
      <c r="N57" s="26">
        <f t="shared" si="19"/>
        <v>-2106343.5599000002</v>
      </c>
      <c r="O57" s="26"/>
      <c r="P57" s="51"/>
      <c r="Q57" s="26">
        <f t="shared" si="21"/>
        <v>-2106343.5599000002</v>
      </c>
    </row>
    <row r="58" spans="1:18" x14ac:dyDescent="0.35">
      <c r="A58" s="25"/>
      <c r="B58" s="25"/>
      <c r="C58" s="21" t="s">
        <v>23</v>
      </c>
      <c r="D58" s="16"/>
      <c r="E58" s="16"/>
      <c r="F58" s="25" t="s">
        <v>4</v>
      </c>
      <c r="G58" s="44">
        <v>-12467</v>
      </c>
      <c r="H58" s="50"/>
      <c r="I58" s="26">
        <f t="shared" si="20"/>
        <v>-12467</v>
      </c>
      <c r="J58" s="26"/>
      <c r="K58" s="26"/>
      <c r="L58" s="51"/>
      <c r="M58" s="51"/>
      <c r="N58" s="26">
        <f t="shared" si="19"/>
        <v>-12467</v>
      </c>
      <c r="O58" s="26"/>
      <c r="P58" s="51"/>
      <c r="Q58" s="26">
        <f t="shared" si="21"/>
        <v>-12467</v>
      </c>
    </row>
    <row r="59" spans="1:18" x14ac:dyDescent="0.35">
      <c r="A59" s="25"/>
      <c r="B59" s="25"/>
      <c r="C59" s="21" t="s">
        <v>23</v>
      </c>
      <c r="D59" s="16"/>
      <c r="E59" s="16"/>
      <c r="F59" s="25" t="s">
        <v>50</v>
      </c>
      <c r="G59" s="26">
        <f>-446614.74+12467</f>
        <v>-434147.74</v>
      </c>
      <c r="H59" s="50"/>
      <c r="I59" s="26">
        <f t="shared" si="20"/>
        <v>-434147.74</v>
      </c>
      <c r="J59" s="26"/>
      <c r="K59" s="26"/>
      <c r="L59" s="51"/>
      <c r="M59" s="51"/>
      <c r="N59" s="26">
        <f t="shared" si="19"/>
        <v>-434147.74</v>
      </c>
      <c r="O59" s="26"/>
      <c r="P59" s="51"/>
      <c r="Q59" s="26">
        <f t="shared" si="21"/>
        <v>-434147.74</v>
      </c>
    </row>
    <row r="60" spans="1:18" x14ac:dyDescent="0.35">
      <c r="A60" s="25"/>
      <c r="B60" s="25"/>
      <c r="C60" s="21" t="s">
        <v>25</v>
      </c>
      <c r="D60" s="25" t="s">
        <v>16</v>
      </c>
      <c r="E60" s="25" t="s">
        <v>16</v>
      </c>
      <c r="F60" s="25" t="s">
        <v>4</v>
      </c>
      <c r="G60" s="26">
        <v>-317546.40000000002</v>
      </c>
      <c r="H60" s="16"/>
      <c r="I60" s="26">
        <f t="shared" si="20"/>
        <v>-317546.40000000002</v>
      </c>
      <c r="J60" s="26"/>
      <c r="K60" s="26"/>
      <c r="L60" s="26"/>
      <c r="M60" s="26"/>
      <c r="N60" s="26">
        <f t="shared" si="19"/>
        <v>-317546.40000000002</v>
      </c>
      <c r="O60" s="26"/>
      <c r="P60" s="26"/>
      <c r="Q60" s="26">
        <f t="shared" si="21"/>
        <v>-317546.40000000002</v>
      </c>
    </row>
    <row r="61" spans="1:18" x14ac:dyDescent="0.35">
      <c r="A61" s="25"/>
      <c r="B61" s="25"/>
      <c r="C61" s="21" t="s">
        <v>25</v>
      </c>
      <c r="D61" s="25" t="s">
        <v>32</v>
      </c>
      <c r="E61" s="25" t="s">
        <v>33</v>
      </c>
      <c r="F61" s="25" t="s">
        <v>3</v>
      </c>
      <c r="G61" s="26">
        <v>-22000</v>
      </c>
      <c r="H61" s="50"/>
      <c r="I61" s="26">
        <f t="shared" si="20"/>
        <v>-22000</v>
      </c>
      <c r="J61" s="26"/>
      <c r="K61" s="26"/>
      <c r="L61" s="26"/>
      <c r="M61" s="26"/>
      <c r="N61" s="26">
        <f t="shared" si="19"/>
        <v>-22000</v>
      </c>
      <c r="O61" s="26"/>
      <c r="P61" s="26"/>
      <c r="Q61" s="26">
        <f t="shared" si="21"/>
        <v>-22000</v>
      </c>
    </row>
    <row r="62" spans="1:18" ht="14.4" customHeight="1" x14ac:dyDescent="0.35"/>
    <row r="63" spans="1:18" ht="14.4" customHeight="1" x14ac:dyDescent="0.35">
      <c r="A63" s="60" t="s">
        <v>63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</row>
    <row r="64" spans="1:18" x14ac:dyDescent="0.3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</row>
    <row r="65" spans="1:7" x14ac:dyDescent="0.35">
      <c r="A65" s="39"/>
      <c r="B65" s="39"/>
      <c r="C65" s="39"/>
      <c r="D65" s="39"/>
      <c r="E65" s="39"/>
      <c r="F65" s="39"/>
      <c r="G65" s="39"/>
    </row>
  </sheetData>
  <autoFilter ref="A14:G60" xr:uid="{00000000-0001-0000-0000-000000000000}"/>
  <mergeCells count="9">
    <mergeCell ref="A63:Q64"/>
    <mergeCell ref="F2:Q3"/>
    <mergeCell ref="A49:B49"/>
    <mergeCell ref="A51:B51"/>
    <mergeCell ref="A17:B17"/>
    <mergeCell ref="A21:B21"/>
    <mergeCell ref="A22:B22"/>
    <mergeCell ref="A23:B23"/>
    <mergeCell ref="A27:B27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Lk &amp;P &amp;N-st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8EF6A-57BD-4B5C-8229-7DCD7197978A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9b483750-598d-46a0-877d-052f8f804d23"/>
    <ds:schemaRef ds:uri="e6f0d7a7-7317-4211-b722-0acf268d17fd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97EB5FF-2C36-4AAB-92E5-2989EDC1B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A32B5-056B-4FFA-809C-AFBE5AF71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 RIA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2024-01-08T03:48:44Z</cp:lastPrinted>
  <dcterms:created xsi:type="dcterms:W3CDTF">2022-12-29T15:28:09Z</dcterms:created>
  <dcterms:modified xsi:type="dcterms:W3CDTF">2024-12-05T12:25:51Z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2024-06-20T15:09:41Z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b989e491-6919-4a05-b907-c71b68056432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